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Расчёт" sheetId="1" r:id="rId1"/>
    <sheet name="Параметры" sheetId="2" r:id="rId2"/>
  </sheets>
  <definedNames>
    <definedName name="a">'Параметры'!$B$15</definedName>
    <definedName name="b">'Параметры'!$B$15</definedName>
    <definedName name="Кдкз">'Параметры'!$B$11</definedName>
    <definedName name="Ккапрем">'Параметры'!$B$12</definedName>
    <definedName name="Ксез">'Параметры'!$B$13</definedName>
    <definedName name="Рисх">'Параметры'!$B$14</definedName>
  </definedNames>
  <calcPr fullCalcOnLoad="1"/>
</workbook>
</file>

<file path=xl/sharedStrings.xml><?xml version="1.0" encoding="utf-8"?>
<sst xmlns="http://schemas.openxmlformats.org/spreadsheetml/2006/main" count="98" uniqueCount="82">
  <si>
    <t xml:space="preserve">государственное бюджетное учреждение Архангельской области </t>
  </si>
  <si>
    <t>"Региональная транспортная служба"</t>
  </si>
  <si>
    <t>Расчет вреда по дорогам регионального значения Архангельской области</t>
  </si>
  <si>
    <t>Фактическая осевая нагрузка, тн</t>
  </si>
  <si>
    <t>Допустимая осевая нагрузка, тн</t>
  </si>
  <si>
    <t>Превышение, %</t>
  </si>
  <si>
    <t>Размер ставки в руб. за каждые 100 км пути</t>
  </si>
  <si>
    <t>р</t>
  </si>
  <si>
    <t>Ось п/п</t>
  </si>
  <si>
    <t>Тип подвески</t>
  </si>
  <si>
    <t>От (искл)</t>
  </si>
  <si>
    <t>По (вкл)</t>
  </si>
  <si>
    <t>Обычн.</t>
  </si>
  <si>
    <t>Огран.</t>
  </si>
  <si>
    <t>Строка</t>
  </si>
  <si>
    <t>строка</t>
  </si>
  <si>
    <t>строка в Пось</t>
  </si>
  <si>
    <t>знач. в Пось</t>
  </si>
  <si>
    <t>Прев %</t>
  </si>
  <si>
    <t>Формула</t>
  </si>
  <si>
    <t>Осевые нагрузки табличные</t>
  </si>
  <si>
    <t>Кдкз</t>
  </si>
  <si>
    <t>Ккап.рем</t>
  </si>
  <si>
    <t>Ксез</t>
  </si>
  <si>
    <t>Рисх</t>
  </si>
  <si>
    <t>a</t>
  </si>
  <si>
    <t>H</t>
  </si>
  <si>
    <t>b</t>
  </si>
  <si>
    <t>c</t>
  </si>
  <si>
    <t>d</t>
  </si>
  <si>
    <t>Величины для формул</t>
  </si>
  <si>
    <t>Допустимая общая масса (т)</t>
  </si>
  <si>
    <t>Автотранспортное средство</t>
  </si>
  <si>
    <t>Маршрут</t>
  </si>
  <si>
    <t>марка</t>
  </si>
  <si>
    <t>номер</t>
  </si>
  <si>
    <t>тип ТС</t>
  </si>
  <si>
    <t>на срок до</t>
  </si>
  <si>
    <t>характер груза</t>
  </si>
  <si>
    <t>Фактическая общая масса (т)</t>
  </si>
  <si>
    <t>Превышение общей массы (%)</t>
  </si>
  <si>
    <t>Размер ставки за каждые 100 км пути (руб)</t>
  </si>
  <si>
    <t>Индекс-дефлятор</t>
  </si>
  <si>
    <t>Протяженность перевозки (км)</t>
  </si>
  <si>
    <t>Количество поездок</t>
  </si>
  <si>
    <t>Госпошлина (КБК 104 108 07172 01 1000 110)</t>
  </si>
  <si>
    <t>Размер вреда (КБК 104 116 37020 02 0000 140)</t>
  </si>
  <si>
    <t>ВидТС</t>
  </si>
  <si>
    <t>тонн</t>
  </si>
  <si>
    <t>АВ2</t>
  </si>
  <si>
    <t>АВ3</t>
  </si>
  <si>
    <t>АВ4</t>
  </si>
  <si>
    <t>АВ5</t>
  </si>
  <si>
    <t>АП3</t>
  </si>
  <si>
    <t>АП4</t>
  </si>
  <si>
    <t>АП5</t>
  </si>
  <si>
    <t>АП6</t>
  </si>
  <si>
    <t>АП7</t>
  </si>
  <si>
    <t>АП8</t>
  </si>
  <si>
    <t>АП9</t>
  </si>
  <si>
    <t>АП10</t>
  </si>
  <si>
    <t>АП11</t>
  </si>
  <si>
    <t>АП12</t>
  </si>
  <si>
    <t>АП13</t>
  </si>
  <si>
    <t>АП14</t>
  </si>
  <si>
    <t>Превышение массы  табличное</t>
  </si>
  <si>
    <t>таб</t>
  </si>
  <si>
    <t>форм</t>
  </si>
  <si>
    <t>Кпм</t>
  </si>
  <si>
    <t>Итого</t>
  </si>
  <si>
    <t>За 100км</t>
  </si>
  <si>
    <t xml:space="preserve">Расчет составил: </t>
  </si>
  <si>
    <t>/</t>
  </si>
  <si>
    <t>(ф.и.о.)</t>
  </si>
  <si>
    <t>В Н И М А Н И Е !!!</t>
  </si>
  <si>
    <t>КБК для госпошлины</t>
  </si>
  <si>
    <t>104 108 07172 01 1000 110</t>
  </si>
  <si>
    <t xml:space="preserve">КБК для размера вреда </t>
  </si>
  <si>
    <t>104 116 37020 02 0000 140</t>
  </si>
  <si>
    <t>Расчет составлен на основании:
Постановления Правительства РФ от 16 ноября 2009 года № 934</t>
  </si>
  <si>
    <t>МИНИСТЕРСТВО ТРАНСПОРТА АРХАНГЕЛЬСКОЙ ОБЛАСТИ</t>
  </si>
  <si>
    <t>ап5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</si>
</sst>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000000"/>
    <numFmt numFmtId="179" formatCode="0.000000"/>
    <numFmt numFmtId="180" formatCode="0.0000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2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4" fontId="6" fillId="34" borderId="12" xfId="0" applyNumberFormat="1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 vertical="top" wrapText="1"/>
    </xf>
    <xf numFmtId="0" fontId="4" fillId="34" borderId="31" xfId="0" applyFont="1" applyFill="1" applyBorder="1" applyAlignment="1">
      <alignment horizontal="center" vertical="top" wrapText="1"/>
    </xf>
    <xf numFmtId="0" fontId="4" fillId="34" borderId="32" xfId="0" applyFont="1" applyFill="1" applyBorder="1" applyAlignment="1">
      <alignment horizontal="center" vertical="top" wrapText="1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SheetLayoutView="100" zoomScalePageLayoutView="0" workbookViewId="0" topLeftCell="A19">
      <selection activeCell="N33" sqref="N33"/>
    </sheetView>
  </sheetViews>
  <sheetFormatPr defaultColWidth="9.00390625" defaultRowHeight="12.75"/>
  <cols>
    <col min="1" max="1" width="2.625" style="3" customWidth="1"/>
    <col min="2" max="2" width="8.75390625" style="3" customWidth="1"/>
    <col min="3" max="3" width="9.125" style="3" hidden="1" customWidth="1"/>
    <col min="4" max="4" width="16.375" style="3" customWidth="1"/>
    <col min="5" max="5" width="17.00390625" style="3" customWidth="1"/>
    <col min="6" max="6" width="14.00390625" style="3" customWidth="1"/>
    <col min="7" max="7" width="18.25390625" style="3" customWidth="1"/>
    <col min="8" max="8" width="8.25390625" style="3" hidden="1" customWidth="1"/>
    <col min="9" max="9" width="7.75390625" style="3" hidden="1" customWidth="1"/>
    <col min="10" max="10" width="10.625" style="3" hidden="1" customWidth="1"/>
    <col min="11" max="11" width="11.25390625" style="3" hidden="1" customWidth="1"/>
    <col min="12" max="16384" width="9.125" style="3" customWidth="1"/>
  </cols>
  <sheetData>
    <row r="1" spans="1:2" ht="17.25" customHeight="1">
      <c r="A1" s="65"/>
      <c r="B1" s="66"/>
    </row>
    <row r="2" spans="1:7" ht="15">
      <c r="A2" s="58" t="s">
        <v>80</v>
      </c>
      <c r="B2" s="58"/>
      <c r="C2" s="58"/>
      <c r="D2" s="58"/>
      <c r="E2" s="58"/>
      <c r="F2" s="58"/>
      <c r="G2" s="58"/>
    </row>
    <row r="3" spans="1:7" ht="15">
      <c r="A3" s="58" t="s">
        <v>0</v>
      </c>
      <c r="B3" s="58"/>
      <c r="C3" s="58"/>
      <c r="D3" s="58"/>
      <c r="E3" s="58"/>
      <c r="F3" s="58"/>
      <c r="G3" s="58"/>
    </row>
    <row r="4" spans="1:7" ht="15" customHeight="1">
      <c r="A4" s="59" t="s">
        <v>1</v>
      </c>
      <c r="B4" s="59"/>
      <c r="C4" s="59"/>
      <c r="D4" s="59"/>
      <c r="E4" s="59"/>
      <c r="F4" s="59"/>
      <c r="G4" s="59"/>
    </row>
    <row r="5" spans="1:7" ht="21.75" customHeight="1">
      <c r="A5" s="60" t="s">
        <v>2</v>
      </c>
      <c r="B5" s="60"/>
      <c r="C5" s="60"/>
      <c r="D5" s="60"/>
      <c r="E5" s="60"/>
      <c r="F5" s="60"/>
      <c r="G5" s="60"/>
    </row>
    <row r="6" spans="1:7" ht="21.75" customHeight="1">
      <c r="A6" s="65">
        <f ca="1">TODAY()</f>
        <v>42754</v>
      </c>
      <c r="B6" s="66"/>
      <c r="C6" s="2"/>
      <c r="D6" s="2"/>
      <c r="E6" s="2"/>
      <c r="F6" s="2"/>
      <c r="G6" s="2"/>
    </row>
    <row r="7" spans="1:7" ht="12.75" customHeight="1" thickBot="1">
      <c r="A7" s="2"/>
      <c r="B7" s="61" t="s">
        <v>32</v>
      </c>
      <c r="C7" s="61"/>
      <c r="D7" s="61"/>
      <c r="E7" s="61"/>
      <c r="F7" s="2"/>
      <c r="G7" s="2" t="s">
        <v>33</v>
      </c>
    </row>
    <row r="8" spans="1:7" ht="15">
      <c r="A8" s="2"/>
      <c r="B8" s="62" t="s">
        <v>34</v>
      </c>
      <c r="C8" s="63"/>
      <c r="D8" s="64"/>
      <c r="E8" s="19"/>
      <c r="F8" s="2"/>
      <c r="G8" s="52"/>
    </row>
    <row r="9" spans="1:7" ht="15">
      <c r="A9" s="2"/>
      <c r="B9" s="73" t="s">
        <v>35</v>
      </c>
      <c r="C9" s="74"/>
      <c r="D9" s="75"/>
      <c r="E9" s="20"/>
      <c r="F9" s="2"/>
      <c r="G9" s="53"/>
    </row>
    <row r="10" spans="2:7" ht="15">
      <c r="B10" s="73" t="s">
        <v>36</v>
      </c>
      <c r="C10" s="74"/>
      <c r="D10" s="75"/>
      <c r="E10" s="20" t="s">
        <v>81</v>
      </c>
      <c r="G10" s="53"/>
    </row>
    <row r="11" spans="2:7" ht="15">
      <c r="B11" s="73" t="s">
        <v>37</v>
      </c>
      <c r="C11" s="74"/>
      <c r="D11" s="75"/>
      <c r="E11" s="51"/>
      <c r="G11" s="53"/>
    </row>
    <row r="12" spans="2:7" ht="15.75" thickBot="1">
      <c r="B12" s="76" t="s">
        <v>38</v>
      </c>
      <c r="C12" s="77"/>
      <c r="D12" s="78"/>
      <c r="E12" s="21"/>
      <c r="G12" s="54"/>
    </row>
    <row r="13" ht="6.75" customHeight="1" thickBot="1"/>
    <row r="14" spans="2:11" ht="53.25" customHeight="1" thickBot="1">
      <c r="B14" s="36" t="s">
        <v>8</v>
      </c>
      <c r="C14" s="37" t="s">
        <v>9</v>
      </c>
      <c r="D14" s="38" t="s">
        <v>3</v>
      </c>
      <c r="E14" s="39" t="s">
        <v>4</v>
      </c>
      <c r="F14" s="40" t="s">
        <v>5</v>
      </c>
      <c r="G14" s="41" t="s">
        <v>6</v>
      </c>
      <c r="H14" s="4" t="s">
        <v>18</v>
      </c>
      <c r="I14" s="5" t="s">
        <v>16</v>
      </c>
      <c r="J14" s="5" t="s">
        <v>17</v>
      </c>
      <c r="K14" s="6" t="s">
        <v>19</v>
      </c>
    </row>
    <row r="15" spans="2:11" ht="15">
      <c r="B15" s="42">
        <v>1</v>
      </c>
      <c r="C15" s="22" t="s">
        <v>7</v>
      </c>
      <c r="D15" s="25">
        <v>5.11</v>
      </c>
      <c r="E15" s="28">
        <v>9</v>
      </c>
      <c r="F15" s="25" t="str">
        <f>IF(D15&gt;E15,H15,"нет")</f>
        <v>нет</v>
      </c>
      <c r="G15" s="49">
        <f>IF(D15&lt;=E15,0,ROUND(K15,2))</f>
        <v>0</v>
      </c>
      <c r="H15" s="7">
        <f>IF(D15&gt;E15,(D15-E15)/E15*100,0)</f>
        <v>0</v>
      </c>
      <c r="I15" s="8">
        <f>1+ROUNDDOWN((H15-0.001)/10,0)</f>
        <v>1</v>
      </c>
      <c r="J15" s="8">
        <f>SUMIF(Параметры!$A$3:$A$8,I15,Параметры!$D$3:$D$8)</f>
        <v>1479</v>
      </c>
      <c r="K15" s="8" t="e">
        <f>Параметры!$B$11*Параметры!$B$12*Параметры!$B$13*Параметры!$B$14*(1+0.2*(D15-E15)^1.92*(Параметры!$B$15/Параметры!$B$19-Параметры!$B$16))</f>
        <v>#NUM!</v>
      </c>
    </row>
    <row r="16" spans="2:11" ht="15">
      <c r="B16" s="43">
        <v>2</v>
      </c>
      <c r="C16" s="23" t="s">
        <v>7</v>
      </c>
      <c r="D16" s="26">
        <v>6.96</v>
      </c>
      <c r="E16" s="29">
        <v>7.5</v>
      </c>
      <c r="F16" s="26" t="str">
        <f aca="true" t="shared" si="0" ref="F16:F28">IF(D16&gt;E16,H16,"нет")</f>
        <v>нет</v>
      </c>
      <c r="G16" s="49">
        <f>IF(D16&lt;=E16,0,ROUND(K16,2))</f>
        <v>0</v>
      </c>
      <c r="H16" s="7">
        <f aca="true" t="shared" si="1" ref="H16:H28">IF(D16&gt;E16,(D16-E16)/E16*100,0)</f>
        <v>0</v>
      </c>
      <c r="I16" s="8">
        <f aca="true" t="shared" si="2" ref="I16:I28">1+ROUNDDOWN((H16-0.001)/10,0)</f>
        <v>1</v>
      </c>
      <c r="J16" s="8">
        <f>SUMIF(Параметры!$A$3:$A$8,I16,Параметры!$D$3:$D$8)</f>
        <v>1479</v>
      </c>
      <c r="K16" s="8" t="e">
        <f>Параметры!$B$11*Параметры!$B$12*Параметры!$B$13*Параметры!$B$14*(1+0.2*(D16-E16)^1.92*(Параметры!$B$15/Параметры!$B$19-Параметры!$B$16))</f>
        <v>#NUM!</v>
      </c>
    </row>
    <row r="17" spans="2:11" ht="15">
      <c r="B17" s="43">
        <v>3</v>
      </c>
      <c r="C17" s="23" t="s">
        <v>7</v>
      </c>
      <c r="D17" s="26">
        <v>6.96</v>
      </c>
      <c r="E17" s="29">
        <v>7.5</v>
      </c>
      <c r="F17" s="26" t="str">
        <f t="shared" si="0"/>
        <v>нет</v>
      </c>
      <c r="G17" s="49">
        <f>IF(D17&lt;=E17,0,ROUND(K17,2))</f>
        <v>0</v>
      </c>
      <c r="H17" s="7">
        <f t="shared" si="1"/>
        <v>0</v>
      </c>
      <c r="I17" s="8">
        <f t="shared" si="2"/>
        <v>1</v>
      </c>
      <c r="J17" s="8">
        <f>SUMIF(Параметры!$A$3:$A$8,I17,Параметры!$D$3:$D$8)</f>
        <v>1479</v>
      </c>
      <c r="K17" s="8" t="e">
        <f>Параметры!$B$11*Параметры!$B$12*Параметры!$B$13*Параметры!$B$14*(1+0.2*(D17-E17)^1.92*(Параметры!$B$15/Параметры!$B$19-Параметры!$B$16))</f>
        <v>#NUM!</v>
      </c>
    </row>
    <row r="18" spans="2:11" ht="15">
      <c r="B18" s="43">
        <v>4</v>
      </c>
      <c r="C18" s="23" t="s">
        <v>7</v>
      </c>
      <c r="D18" s="26">
        <v>6.96</v>
      </c>
      <c r="E18" s="29">
        <v>7.5</v>
      </c>
      <c r="F18" s="26" t="str">
        <f t="shared" si="0"/>
        <v>нет</v>
      </c>
      <c r="G18" s="49">
        <f>IF(D18&lt;=E18,0,ROUND(K18,2))</f>
        <v>0</v>
      </c>
      <c r="H18" s="7">
        <f t="shared" si="1"/>
        <v>0</v>
      </c>
      <c r="I18" s="8">
        <f t="shared" si="2"/>
        <v>1</v>
      </c>
      <c r="J18" s="8">
        <f>SUMIF(Параметры!$A$3:$A$8,I18,Параметры!$D$3:$D$8)</f>
        <v>1479</v>
      </c>
      <c r="K18" s="8" t="e">
        <f>Параметры!$B$11*Параметры!$B$12*Параметры!$B$13*Параметры!$B$14*(1+0.2*(D18-E18)^1.92*(Параметры!$B$15/Параметры!$B$19-Параметры!$B$16))</f>
        <v>#NUM!</v>
      </c>
    </row>
    <row r="19" spans="2:11" ht="15">
      <c r="B19" s="43">
        <v>5</v>
      </c>
      <c r="C19" s="23" t="s">
        <v>7</v>
      </c>
      <c r="D19" s="26">
        <v>6.96</v>
      </c>
      <c r="E19" s="29">
        <v>7.5</v>
      </c>
      <c r="F19" s="26" t="str">
        <f t="shared" si="0"/>
        <v>нет</v>
      </c>
      <c r="G19" s="49">
        <f>IF(D19&lt;=E19,0,ROUND(K19,2))</f>
        <v>0</v>
      </c>
      <c r="H19" s="7">
        <f t="shared" si="1"/>
        <v>0</v>
      </c>
      <c r="I19" s="8">
        <f t="shared" si="2"/>
        <v>1</v>
      </c>
      <c r="J19" s="8">
        <f>SUMIF(Параметры!$A$3:$A$8,I19,Параметры!$D$3:$D$8)</f>
        <v>1479</v>
      </c>
      <c r="K19" s="8" t="e">
        <f>Параметры!$B$11*Параметры!$B$12*Параметры!$B$13*Параметры!$B$14*(1+0.2*(D19-E19)^1.92*(Параметры!$B$15/Параметры!$B$19-Параметры!$B$16))</f>
        <v>#NUM!</v>
      </c>
    </row>
    <row r="20" spans="2:11" ht="15">
      <c r="B20" s="43">
        <v>6</v>
      </c>
      <c r="C20" s="23" t="s">
        <v>7</v>
      </c>
      <c r="D20" s="26"/>
      <c r="E20" s="29"/>
      <c r="F20" s="26" t="str">
        <f t="shared" si="0"/>
        <v>нет</v>
      </c>
      <c r="G20" s="49">
        <f aca="true" t="shared" si="3" ref="G20:G28">IF(D20&lt;=E20,0,ROUND(K20,2))</f>
        <v>0</v>
      </c>
      <c r="H20" s="7">
        <f t="shared" si="1"/>
        <v>0</v>
      </c>
      <c r="I20" s="8">
        <f t="shared" si="2"/>
        <v>1</v>
      </c>
      <c r="J20" s="8">
        <f>SUMIF(Параметры!$A$3:$A$8,I20,Параметры!$D$3:$D$8)</f>
        <v>1479</v>
      </c>
      <c r="K20" s="8">
        <f>Параметры!$B$11*Параметры!$B$12*Параметры!$B$13*Параметры!$B$14*(1+0.2*(D20-E20)^1.92*(Параметры!$B$15/Параметры!$B$19-Параметры!$B$16))</f>
        <v>1474.6312</v>
      </c>
    </row>
    <row r="21" spans="2:11" ht="15">
      <c r="B21" s="43">
        <v>7</v>
      </c>
      <c r="C21" s="23" t="s">
        <v>7</v>
      </c>
      <c r="D21" s="26"/>
      <c r="E21" s="29"/>
      <c r="F21" s="26" t="str">
        <f t="shared" si="0"/>
        <v>нет</v>
      </c>
      <c r="G21" s="49">
        <f t="shared" si="3"/>
        <v>0</v>
      </c>
      <c r="H21" s="7">
        <f t="shared" si="1"/>
        <v>0</v>
      </c>
      <c r="I21" s="8">
        <f t="shared" si="2"/>
        <v>1</v>
      </c>
      <c r="J21" s="8">
        <f>SUMIF(Параметры!$A$3:$A$8,I21,Параметры!$D$3:$D$8)</f>
        <v>1479</v>
      </c>
      <c r="K21" s="8">
        <f>Параметры!$B$11*Параметры!$B$12*Параметры!$B$13*Параметры!$B$14*(1+0.2*(D21-E21)^1.92*(Параметры!$B$15/Параметры!$B$19-Параметры!$B$16))</f>
        <v>1474.6312</v>
      </c>
    </row>
    <row r="22" spans="2:11" ht="15">
      <c r="B22" s="43">
        <v>8</v>
      </c>
      <c r="C22" s="23" t="s">
        <v>7</v>
      </c>
      <c r="D22" s="26"/>
      <c r="E22" s="29"/>
      <c r="F22" s="26" t="str">
        <f t="shared" si="0"/>
        <v>нет</v>
      </c>
      <c r="G22" s="49">
        <f t="shared" si="3"/>
        <v>0</v>
      </c>
      <c r="H22" s="7">
        <f t="shared" si="1"/>
        <v>0</v>
      </c>
      <c r="I22" s="8">
        <f t="shared" si="2"/>
        <v>1</v>
      </c>
      <c r="J22" s="8">
        <f>SUMIF(Параметры!$A$3:$A$8,I22,Параметры!$D$3:$D$8)</f>
        <v>1479</v>
      </c>
      <c r="K22" s="8">
        <f>Параметры!$B$11*Параметры!$B$12*Параметры!$B$13*Параметры!$B$14*(1+0.2*(D22-E22)^1.92*(Параметры!$B$15/Параметры!$B$19-Параметры!$B$16))</f>
        <v>1474.6312</v>
      </c>
    </row>
    <row r="23" spans="2:11" ht="15">
      <c r="B23" s="43">
        <v>9</v>
      </c>
      <c r="C23" s="23" t="s">
        <v>7</v>
      </c>
      <c r="D23" s="26"/>
      <c r="E23" s="29"/>
      <c r="F23" s="26" t="str">
        <f t="shared" si="0"/>
        <v>нет</v>
      </c>
      <c r="G23" s="49">
        <f t="shared" si="3"/>
        <v>0</v>
      </c>
      <c r="H23" s="7">
        <f t="shared" si="1"/>
        <v>0</v>
      </c>
      <c r="I23" s="8">
        <f t="shared" si="2"/>
        <v>1</v>
      </c>
      <c r="J23" s="8">
        <f>SUMIF(Параметры!$A$3:$A$8,I23,Параметры!$D$3:$D$8)</f>
        <v>1479</v>
      </c>
      <c r="K23" s="8">
        <f>Параметры!$B$11*Параметры!$B$12*Параметры!$B$13*Параметры!$B$14*(1+0.2*(D23-E23)^1.92*(Параметры!$B$15/Параметры!$B$19-Параметры!$B$16))</f>
        <v>1474.6312</v>
      </c>
    </row>
    <row r="24" spans="2:11" ht="15">
      <c r="B24" s="43">
        <v>10</v>
      </c>
      <c r="C24" s="23" t="s">
        <v>7</v>
      </c>
      <c r="D24" s="26"/>
      <c r="E24" s="29"/>
      <c r="F24" s="26" t="str">
        <f t="shared" si="0"/>
        <v>нет</v>
      </c>
      <c r="G24" s="49">
        <f t="shared" si="3"/>
        <v>0</v>
      </c>
      <c r="H24" s="7">
        <f t="shared" si="1"/>
        <v>0</v>
      </c>
      <c r="I24" s="8">
        <f t="shared" si="2"/>
        <v>1</v>
      </c>
      <c r="J24" s="8">
        <f>SUMIF(Параметры!$A$3:$A$8,I24,Параметры!$D$3:$D$8)</f>
        <v>1479</v>
      </c>
      <c r="K24" s="8">
        <f>Параметры!$B$11*Параметры!$B$12*Параметры!$B$13*Параметры!$B$14*(1+0.2*(D24-E24)^1.92*(Параметры!$B$15/Параметры!$B$19-Параметры!$B$16))</f>
        <v>1474.6312</v>
      </c>
    </row>
    <row r="25" spans="2:11" ht="15">
      <c r="B25" s="43">
        <v>11</v>
      </c>
      <c r="C25" s="23" t="s">
        <v>7</v>
      </c>
      <c r="D25" s="26"/>
      <c r="E25" s="29"/>
      <c r="F25" s="26" t="str">
        <f t="shared" si="0"/>
        <v>нет</v>
      </c>
      <c r="G25" s="49">
        <f t="shared" si="3"/>
        <v>0</v>
      </c>
      <c r="H25" s="7">
        <f t="shared" si="1"/>
        <v>0</v>
      </c>
      <c r="I25" s="8">
        <f t="shared" si="2"/>
        <v>1</v>
      </c>
      <c r="J25" s="8">
        <f>SUMIF(Параметры!$A$3:$A$8,I25,Параметры!$D$3:$D$8)</f>
        <v>1479</v>
      </c>
      <c r="K25" s="8">
        <f>Параметры!$B$11*Параметры!$B$12*Параметры!$B$13*Параметры!$B$14*(1+0.2*(D25-E25)^1.92*(Параметры!$B$15/Параметры!$B$19-Параметры!$B$16))</f>
        <v>1474.6312</v>
      </c>
    </row>
    <row r="26" spans="2:11" ht="15">
      <c r="B26" s="43">
        <v>12</v>
      </c>
      <c r="C26" s="23" t="s">
        <v>7</v>
      </c>
      <c r="D26" s="26"/>
      <c r="E26" s="29"/>
      <c r="F26" s="26" t="str">
        <f t="shared" si="0"/>
        <v>нет</v>
      </c>
      <c r="G26" s="49">
        <f t="shared" si="3"/>
        <v>0</v>
      </c>
      <c r="H26" s="7">
        <f t="shared" si="1"/>
        <v>0</v>
      </c>
      <c r="I26" s="8">
        <f t="shared" si="2"/>
        <v>1</v>
      </c>
      <c r="J26" s="8">
        <f>SUMIF(Параметры!$A$3:$A$8,I26,Параметры!$D$3:$D$8)</f>
        <v>1479</v>
      </c>
      <c r="K26" s="8">
        <f>Параметры!$B$11*Параметры!$B$12*Параметры!$B$13*Параметры!$B$14*(1+0.2*(D26-E26)^1.92*(Параметры!$B$15/Параметры!$B$19-Параметры!$B$16))</f>
        <v>1474.6312</v>
      </c>
    </row>
    <row r="27" spans="2:11" ht="15">
      <c r="B27" s="43">
        <v>13</v>
      </c>
      <c r="C27" s="23" t="s">
        <v>7</v>
      </c>
      <c r="D27" s="26"/>
      <c r="E27" s="29"/>
      <c r="F27" s="26" t="str">
        <f t="shared" si="0"/>
        <v>нет</v>
      </c>
      <c r="G27" s="49">
        <f t="shared" si="3"/>
        <v>0</v>
      </c>
      <c r="H27" s="7">
        <f t="shared" si="1"/>
        <v>0</v>
      </c>
      <c r="I27" s="8">
        <f t="shared" si="2"/>
        <v>1</v>
      </c>
      <c r="J27" s="8">
        <f>SUMIF(Параметры!$A$3:$A$8,I27,Параметры!$D$3:$D$8)</f>
        <v>1479</v>
      </c>
      <c r="K27" s="8">
        <f>Параметры!$B$11*Параметры!$B$12*Параметры!$B$13*Параметры!$B$14*(1+0.2*(D27-E27)^1.92*(Параметры!$B$15/Параметры!$B$19-Параметры!$B$16))</f>
        <v>1474.6312</v>
      </c>
    </row>
    <row r="28" spans="2:11" ht="15.75" thickBot="1">
      <c r="B28" s="44">
        <v>14</v>
      </c>
      <c r="C28" s="24" t="s">
        <v>7</v>
      </c>
      <c r="D28" s="27"/>
      <c r="E28" s="30"/>
      <c r="F28" s="27" t="str">
        <f t="shared" si="0"/>
        <v>нет</v>
      </c>
      <c r="G28" s="49">
        <f t="shared" si="3"/>
        <v>0</v>
      </c>
      <c r="H28" s="7">
        <f t="shared" si="1"/>
        <v>0</v>
      </c>
      <c r="I28" s="8">
        <f t="shared" si="2"/>
        <v>1</v>
      </c>
      <c r="J28" s="8">
        <f>SUMIF(Параметры!$A$3:$A$8,I28,Параметры!$D$3:$D$8)</f>
        <v>1479</v>
      </c>
      <c r="K28" s="8">
        <f>Параметры!$B$11*Параметры!$B$12*Параметры!$B$13*Параметры!$B$14*(1+0.2*(D28-E28)^1.92*(Параметры!$B$15/Параметры!$B$19-Параметры!$B$16))</f>
        <v>1474.6312</v>
      </c>
    </row>
    <row r="29" ht="8.25" customHeight="1" thickBot="1"/>
    <row r="30" spans="4:7" ht="15">
      <c r="D30" s="55" t="s">
        <v>31</v>
      </c>
      <c r="E30" s="56"/>
      <c r="F30" s="57"/>
      <c r="G30" s="48">
        <f>SUMIF(Параметры!$A$23:$A$38,$E$10,Параметры!$B$23:$B$38)</f>
        <v>40</v>
      </c>
    </row>
    <row r="31" spans="4:7" ht="15.75" thickBot="1">
      <c r="D31" s="67" t="s">
        <v>39</v>
      </c>
      <c r="E31" s="68"/>
      <c r="F31" s="69"/>
      <c r="G31" s="35">
        <f>SUM(D15:D28)</f>
        <v>32.95</v>
      </c>
    </row>
    <row r="32" spans="4:11" ht="8.25" customHeight="1" thickBot="1">
      <c r="D32" s="16"/>
      <c r="E32" s="16"/>
      <c r="F32" s="16"/>
      <c r="G32" s="9"/>
      <c r="I32" s="3" t="s">
        <v>15</v>
      </c>
      <c r="J32" s="3" t="s">
        <v>66</v>
      </c>
      <c r="K32" s="3" t="s">
        <v>67</v>
      </c>
    </row>
    <row r="33" spans="4:11" ht="15">
      <c r="D33" s="55" t="s">
        <v>40</v>
      </c>
      <c r="E33" s="56"/>
      <c r="F33" s="57"/>
      <c r="G33" s="31" t="str">
        <f>IF(G31&gt;G30,ROUND((G31-G30)/G30*100,2),"нет")</f>
        <v>нет</v>
      </c>
      <c r="I33" s="8" t="e">
        <f>1+ROUNDDOWN((G33-0.001)/10,0)</f>
        <v>#VALUE!</v>
      </c>
      <c r="J33" s="3">
        <f>SUMIF(Параметры!$A$42:$A$47,$I$33,Параметры!$D$42:$D$47)</f>
        <v>0</v>
      </c>
      <c r="K33" s="3" t="e">
        <f>Параметры!$B$12*Параметры!$B$20*(Параметры!$B$17+Параметры!$B$18*G33)</f>
        <v>#VALUE!</v>
      </c>
    </row>
    <row r="34" spans="4:7" ht="15">
      <c r="D34" s="70" t="s">
        <v>41</v>
      </c>
      <c r="E34" s="71"/>
      <c r="F34" s="72"/>
      <c r="G34" s="32">
        <f>IF(G31&lt;=G30,0,IF(G33&gt;60,ROUND(K33,2),J33))</f>
        <v>0</v>
      </c>
    </row>
    <row r="35" spans="4:7" ht="15">
      <c r="D35" s="70" t="s">
        <v>42</v>
      </c>
      <c r="E35" s="71"/>
      <c r="F35" s="72"/>
      <c r="G35" s="34">
        <v>1.908126</v>
      </c>
    </row>
    <row r="36" spans="4:7" ht="15">
      <c r="D36" s="70" t="s">
        <v>43</v>
      </c>
      <c r="E36" s="71"/>
      <c r="F36" s="72"/>
      <c r="G36" s="32">
        <v>0</v>
      </c>
    </row>
    <row r="37" spans="4:7" ht="15.75" thickBot="1">
      <c r="D37" s="67" t="s">
        <v>44</v>
      </c>
      <c r="E37" s="68"/>
      <c r="F37" s="69"/>
      <c r="G37" s="33">
        <v>10</v>
      </c>
    </row>
    <row r="38" spans="4:7" ht="15">
      <c r="D38" s="55" t="s">
        <v>45</v>
      </c>
      <c r="E38" s="56"/>
      <c r="F38" s="57"/>
      <c r="G38" s="45">
        <v>1600</v>
      </c>
    </row>
    <row r="39" spans="4:7" ht="15.75" thickBot="1">
      <c r="D39" s="67" t="s">
        <v>46</v>
      </c>
      <c r="E39" s="68"/>
      <c r="F39" s="69"/>
      <c r="G39" s="46">
        <f>ROUND((SUM(G15:G28)+G34)*G36/100*G35*G37,2)</f>
        <v>0</v>
      </c>
    </row>
    <row r="40" spans="6:7" ht="15">
      <c r="F40" s="11" t="s">
        <v>69</v>
      </c>
      <c r="G40" s="47">
        <f>G38+G39</f>
        <v>1600</v>
      </c>
    </row>
    <row r="41" ht="12" customHeight="1"/>
    <row r="42" spans="2:9" ht="15">
      <c r="B42" s="85" t="s">
        <v>71</v>
      </c>
      <c r="C42" s="85"/>
      <c r="D42" s="85"/>
      <c r="E42" s="85"/>
      <c r="F42" s="12"/>
      <c r="G42" s="17" t="s">
        <v>72</v>
      </c>
      <c r="H42" s="18"/>
      <c r="I42" s="10"/>
    </row>
    <row r="43" spans="7:9" ht="15">
      <c r="G43" s="13" t="s">
        <v>73</v>
      </c>
      <c r="I43" s="13"/>
    </row>
    <row r="44" spans="2:9" ht="15.75" thickBot="1">
      <c r="B44" s="14"/>
      <c r="C44" s="14"/>
      <c r="D44" s="14"/>
      <c r="E44" s="15" t="s">
        <v>74</v>
      </c>
      <c r="F44" s="14"/>
      <c r="G44" s="14"/>
      <c r="H44" s="14"/>
      <c r="I44" s="14"/>
    </row>
    <row r="45" spans="2:9" ht="15.75" thickBot="1">
      <c r="B45" s="86" t="s">
        <v>75</v>
      </c>
      <c r="C45" s="86"/>
      <c r="D45" s="86"/>
      <c r="E45" s="87"/>
      <c r="F45" s="81" t="s">
        <v>76</v>
      </c>
      <c r="G45" s="82"/>
      <c r="H45" s="14"/>
      <c r="I45" s="14"/>
    </row>
    <row r="46" spans="2:9" ht="15.75" thickBot="1">
      <c r="B46" s="86" t="s">
        <v>77</v>
      </c>
      <c r="C46" s="86"/>
      <c r="D46" s="86"/>
      <c r="E46" s="87"/>
      <c r="F46" s="83" t="s">
        <v>78</v>
      </c>
      <c r="G46" s="84"/>
      <c r="H46" s="14"/>
      <c r="I46" s="14"/>
    </row>
    <row r="47" ht="6" customHeight="1"/>
    <row r="48" spans="2:7" ht="33.75" customHeight="1">
      <c r="B48" s="79" t="s">
        <v>79</v>
      </c>
      <c r="C48" s="80"/>
      <c r="D48" s="80"/>
      <c r="E48" s="80"/>
      <c r="F48" s="80"/>
      <c r="G48" s="80"/>
    </row>
  </sheetData>
  <sheetProtection/>
  <mergeCells count="28">
    <mergeCell ref="A1:B1"/>
    <mergeCell ref="B48:G48"/>
    <mergeCell ref="F45:G45"/>
    <mergeCell ref="F46:G46"/>
    <mergeCell ref="B42:E42"/>
    <mergeCell ref="B45:E45"/>
    <mergeCell ref="B46:E46"/>
    <mergeCell ref="D36:F36"/>
    <mergeCell ref="D37:F37"/>
    <mergeCell ref="D38:F38"/>
    <mergeCell ref="D39:F39"/>
    <mergeCell ref="D31:F31"/>
    <mergeCell ref="D33:F33"/>
    <mergeCell ref="D34:F34"/>
    <mergeCell ref="D35:F35"/>
    <mergeCell ref="B9:D9"/>
    <mergeCell ref="B10:D10"/>
    <mergeCell ref="B11:D11"/>
    <mergeCell ref="B12:D12"/>
    <mergeCell ref="G8:G12"/>
    <mergeCell ref="D30:F30"/>
    <mergeCell ref="A2:G2"/>
    <mergeCell ref="A3:G3"/>
    <mergeCell ref="A4:G4"/>
    <mergeCell ref="A5:G5"/>
    <mergeCell ref="B7:E7"/>
    <mergeCell ref="B8:D8"/>
    <mergeCell ref="A6:B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7">
      <selection activeCell="K40" sqref="K39:K40"/>
    </sheetView>
  </sheetViews>
  <sheetFormatPr defaultColWidth="9.00390625" defaultRowHeight="12.75"/>
  <cols>
    <col min="8" max="8" width="9.625" style="0" bestFit="1" customWidth="1"/>
  </cols>
  <sheetData>
    <row r="1" ht="12.75">
      <c r="A1" s="1" t="s">
        <v>20</v>
      </c>
    </row>
    <row r="2" spans="1:5" ht="12.75">
      <c r="A2" t="s">
        <v>14</v>
      </c>
      <c r="B2" t="s">
        <v>10</v>
      </c>
      <c r="C2" t="s">
        <v>11</v>
      </c>
      <c r="D2" t="s">
        <v>12</v>
      </c>
      <c r="E2" t="s">
        <v>13</v>
      </c>
    </row>
    <row r="3" spans="1:5" ht="12.75">
      <c r="A3">
        <v>1</v>
      </c>
      <c r="B3">
        <v>0</v>
      </c>
      <c r="C3">
        <v>10</v>
      </c>
      <c r="D3">
        <v>1479</v>
      </c>
      <c r="E3">
        <v>4226</v>
      </c>
    </row>
    <row r="4" spans="1:5" ht="12.75">
      <c r="A4">
        <v>2</v>
      </c>
      <c r="B4">
        <v>10</v>
      </c>
      <c r="C4">
        <v>20</v>
      </c>
      <c r="D4">
        <v>1960</v>
      </c>
      <c r="E4">
        <v>5600</v>
      </c>
    </row>
    <row r="5" spans="1:5" ht="12.75">
      <c r="A5">
        <v>3</v>
      </c>
      <c r="B5">
        <v>20</v>
      </c>
      <c r="C5">
        <v>30</v>
      </c>
      <c r="D5">
        <v>3154</v>
      </c>
      <c r="E5">
        <v>9011</v>
      </c>
    </row>
    <row r="6" spans="1:5" ht="12.75">
      <c r="A6">
        <v>4</v>
      </c>
      <c r="B6">
        <v>30</v>
      </c>
      <c r="C6">
        <v>40</v>
      </c>
      <c r="D6">
        <v>5022</v>
      </c>
      <c r="E6">
        <v>14348</v>
      </c>
    </row>
    <row r="7" spans="1:5" ht="12.75">
      <c r="A7">
        <v>5</v>
      </c>
      <c r="B7">
        <v>40</v>
      </c>
      <c r="C7">
        <v>50</v>
      </c>
      <c r="D7">
        <v>7542</v>
      </c>
      <c r="E7">
        <v>21547</v>
      </c>
    </row>
    <row r="8" spans="1:5" ht="12.75">
      <c r="A8">
        <v>6</v>
      </c>
      <c r="B8">
        <v>50</v>
      </c>
      <c r="C8">
        <v>60</v>
      </c>
      <c r="D8">
        <v>10700</v>
      </c>
      <c r="E8">
        <v>30570</v>
      </c>
    </row>
    <row r="10" ht="12.75">
      <c r="A10" s="1" t="s">
        <v>30</v>
      </c>
    </row>
    <row r="11" spans="1:2" ht="12.75">
      <c r="A11" t="s">
        <v>21</v>
      </c>
      <c r="B11">
        <v>2.14</v>
      </c>
    </row>
    <row r="12" spans="1:2" ht="12.75">
      <c r="A12" t="s">
        <v>22</v>
      </c>
      <c r="B12">
        <v>1.07</v>
      </c>
    </row>
    <row r="13" spans="1:2" ht="12.75">
      <c r="A13" t="s">
        <v>23</v>
      </c>
      <c r="B13">
        <v>0.35</v>
      </c>
    </row>
    <row r="14" spans="1:2" ht="12.75">
      <c r="A14" t="s">
        <v>24</v>
      </c>
      <c r="B14">
        <v>1840</v>
      </c>
    </row>
    <row r="15" spans="1:2" ht="12.75">
      <c r="A15" t="s">
        <v>25</v>
      </c>
      <c r="B15">
        <v>37.7</v>
      </c>
    </row>
    <row r="16" spans="1:2" ht="12.75">
      <c r="A16" t="s">
        <v>27</v>
      </c>
      <c r="B16">
        <v>2.4</v>
      </c>
    </row>
    <row r="17" spans="1:2" ht="12.75">
      <c r="A17" t="s">
        <v>28</v>
      </c>
      <c r="B17">
        <v>7365</v>
      </c>
    </row>
    <row r="18" spans="1:2" ht="12.75">
      <c r="A18" t="s">
        <v>29</v>
      </c>
      <c r="B18">
        <v>123.4</v>
      </c>
    </row>
    <row r="19" spans="1:2" ht="12.75">
      <c r="A19" t="s">
        <v>26</v>
      </c>
      <c r="B19">
        <v>10</v>
      </c>
    </row>
    <row r="20" spans="1:2" ht="12.75">
      <c r="A20" t="s">
        <v>68</v>
      </c>
      <c r="B20">
        <v>0.294</v>
      </c>
    </row>
    <row r="22" spans="1:2" ht="12.75">
      <c r="A22" s="1" t="s">
        <v>47</v>
      </c>
      <c r="B22" t="s">
        <v>48</v>
      </c>
    </row>
    <row r="23" spans="1:2" ht="12.75">
      <c r="A23" t="s">
        <v>49</v>
      </c>
      <c r="B23">
        <v>18</v>
      </c>
    </row>
    <row r="24" spans="1:2" ht="12.75">
      <c r="A24" t="s">
        <v>50</v>
      </c>
      <c r="B24">
        <v>25</v>
      </c>
    </row>
    <row r="25" spans="1:2" ht="12.75">
      <c r="A25" t="s">
        <v>51</v>
      </c>
      <c r="B25">
        <v>32</v>
      </c>
    </row>
    <row r="26" spans="1:2" ht="12.75">
      <c r="A26" t="s">
        <v>52</v>
      </c>
      <c r="B26">
        <v>35</v>
      </c>
    </row>
    <row r="27" spans="1:2" ht="12.75">
      <c r="A27" t="s">
        <v>53</v>
      </c>
      <c r="B27">
        <v>28</v>
      </c>
    </row>
    <row r="28" spans="1:2" ht="12.75">
      <c r="A28" t="s">
        <v>54</v>
      </c>
      <c r="B28">
        <v>36</v>
      </c>
    </row>
    <row r="29" spans="1:2" ht="12.75">
      <c r="A29" t="s">
        <v>55</v>
      </c>
      <c r="B29">
        <v>40</v>
      </c>
    </row>
    <row r="30" spans="1:2" ht="12.75">
      <c r="A30" t="s">
        <v>56</v>
      </c>
      <c r="B30">
        <v>44</v>
      </c>
    </row>
    <row r="31" spans="1:2" ht="12.75">
      <c r="A31" t="s">
        <v>57</v>
      </c>
      <c r="B31">
        <v>44</v>
      </c>
    </row>
    <row r="32" spans="1:2" ht="12.75">
      <c r="A32" t="s">
        <v>58</v>
      </c>
      <c r="B32">
        <v>44</v>
      </c>
    </row>
    <row r="33" spans="1:2" ht="12.75">
      <c r="A33" t="s">
        <v>59</v>
      </c>
      <c r="B33">
        <v>44</v>
      </c>
    </row>
    <row r="34" spans="1:2" ht="12.75">
      <c r="A34" t="s">
        <v>60</v>
      </c>
      <c r="B34">
        <v>44</v>
      </c>
    </row>
    <row r="35" spans="1:2" ht="12.75">
      <c r="A35" t="s">
        <v>61</v>
      </c>
      <c r="B35">
        <v>44</v>
      </c>
    </row>
    <row r="36" spans="1:2" ht="12.75">
      <c r="A36" t="s">
        <v>62</v>
      </c>
      <c r="B36">
        <v>44</v>
      </c>
    </row>
    <row r="37" spans="1:2" ht="12.75">
      <c r="A37" t="s">
        <v>63</v>
      </c>
      <c r="B37">
        <v>44</v>
      </c>
    </row>
    <row r="38" spans="1:2" ht="12.75">
      <c r="A38" t="s">
        <v>64</v>
      </c>
      <c r="B38">
        <v>44</v>
      </c>
    </row>
    <row r="40" ht="12.75">
      <c r="A40" s="1" t="s">
        <v>65</v>
      </c>
    </row>
    <row r="41" spans="1:4" ht="12.75">
      <c r="A41" t="s">
        <v>14</v>
      </c>
      <c r="B41" t="s">
        <v>10</v>
      </c>
      <c r="C41" t="s">
        <v>11</v>
      </c>
      <c r="D41" t="s">
        <v>70</v>
      </c>
    </row>
    <row r="42" spans="1:8" ht="12.75">
      <c r="A42">
        <v>1</v>
      </c>
      <c r="B42">
        <v>0</v>
      </c>
      <c r="C42">
        <v>10</v>
      </c>
      <c r="D42">
        <v>2709.37</v>
      </c>
      <c r="F42">
        <v>7225</v>
      </c>
      <c r="G42">
        <v>0.375</v>
      </c>
      <c r="H42" s="50">
        <f aca="true" t="shared" si="0" ref="H42:H47">F42*G42</f>
        <v>2709.375</v>
      </c>
    </row>
    <row r="43" spans="1:8" ht="12.75">
      <c r="A43">
        <v>2</v>
      </c>
      <c r="B43">
        <v>10</v>
      </c>
      <c r="C43">
        <v>20</v>
      </c>
      <c r="D43">
        <v>3098.25</v>
      </c>
      <c r="F43">
        <v>8262</v>
      </c>
      <c r="G43">
        <v>0.375</v>
      </c>
      <c r="H43" s="50">
        <f t="shared" si="0"/>
        <v>3098.25</v>
      </c>
    </row>
    <row r="44" spans="1:8" ht="12.75">
      <c r="A44">
        <v>3</v>
      </c>
      <c r="B44">
        <v>20</v>
      </c>
      <c r="C44">
        <v>30</v>
      </c>
      <c r="D44">
        <v>3487.12</v>
      </c>
      <c r="F44">
        <v>9299</v>
      </c>
      <c r="G44">
        <v>0.375</v>
      </c>
      <c r="H44" s="50">
        <f t="shared" si="0"/>
        <v>3487.125</v>
      </c>
    </row>
    <row r="45" spans="1:8" ht="12.75">
      <c r="A45">
        <v>4</v>
      </c>
      <c r="B45">
        <v>30</v>
      </c>
      <c r="C45">
        <v>40</v>
      </c>
      <c r="D45">
        <v>3876</v>
      </c>
      <c r="F45">
        <v>10336</v>
      </c>
      <c r="G45">
        <v>0.375</v>
      </c>
      <c r="H45" s="50">
        <f t="shared" si="0"/>
        <v>3876</v>
      </c>
    </row>
    <row r="46" spans="1:8" ht="12.75">
      <c r="A46">
        <v>5</v>
      </c>
      <c r="B46">
        <v>40</v>
      </c>
      <c r="C46">
        <v>50</v>
      </c>
      <c r="D46">
        <v>4264.87</v>
      </c>
      <c r="F46">
        <v>11373</v>
      </c>
      <c r="G46">
        <v>0.375</v>
      </c>
      <c r="H46" s="50">
        <f t="shared" si="0"/>
        <v>4264.875</v>
      </c>
    </row>
    <row r="47" spans="1:8" ht="12.75">
      <c r="A47">
        <v>6</v>
      </c>
      <c r="B47">
        <v>50</v>
      </c>
      <c r="C47">
        <v>60</v>
      </c>
      <c r="D47">
        <v>4653.75</v>
      </c>
      <c r="F47">
        <v>12410</v>
      </c>
      <c r="G47">
        <v>0.375</v>
      </c>
      <c r="H47" s="50">
        <f t="shared" si="0"/>
        <v>4653.75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V-Org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V-Man</dc:creator>
  <cp:keywords/>
  <dc:description/>
  <cp:lastModifiedBy>Специалист</cp:lastModifiedBy>
  <cp:lastPrinted>2016-08-05T08:09:17Z</cp:lastPrinted>
  <dcterms:created xsi:type="dcterms:W3CDTF">2015-07-01T11:17:38Z</dcterms:created>
  <dcterms:modified xsi:type="dcterms:W3CDTF">2017-01-19T08:34:50Z</dcterms:modified>
  <cp:category/>
  <cp:version/>
  <cp:contentType/>
  <cp:contentStatus/>
</cp:coreProperties>
</file>